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910"/>
  <workbookPr date1904="1"/>
  <bookViews>
    <workbookView xWindow="0" yWindow="0" windowWidth="25600" windowHeight="15540" tabRatio="500" activeTab="0"/>
  </bookViews>
  <sheets>
    <sheet name="Net-Zero Calc" sheetId="1" r:id="rId1"/>
    <sheet name="Solar Thermal Cost" sheetId="2" r:id="rId2"/>
  </sheets>
  <definedNames>
    <definedName name="heating">'Net-Zero Calc'!$A$87:$B$91</definedName>
    <definedName name="_xlnm.Print_Area" localSheetId="0">'Net-Zero Calc'!$A$1:$K$74</definedName>
  </definedNames>
  <calcPr calcId="140001"/>
  <extLst/>
</workbook>
</file>

<file path=xl/sharedStrings.xml><?xml version="1.0" encoding="utf-8"?>
<sst xmlns="http://schemas.openxmlformats.org/spreadsheetml/2006/main" count="130" uniqueCount="118">
  <si>
    <t>Pre Tax Credit:</t>
  </si>
  <si>
    <t>Post Tax Credit:</t>
  </si>
  <si>
    <t>Solar Hot Water %:</t>
  </si>
  <si>
    <t>kWH produced</t>
  </si>
  <si>
    <t>AP30</t>
  </si>
  <si>
    <t>AP40</t>
  </si>
  <si>
    <t>AP50</t>
  </si>
  <si>
    <t>House Model:</t>
  </si>
  <si>
    <t>Annual Heat Load (kWH/YR)</t>
  </si>
  <si>
    <t>Max BTU / HR:</t>
  </si>
  <si>
    <t>Percent of DHW from Solar:</t>
  </si>
  <si>
    <t>DHW demand (kWH / YR)</t>
  </si>
  <si>
    <t>Base Construction Cost less mech. sys.:</t>
  </si>
  <si>
    <t>Total PV Cost After Tax Credits (-30%)</t>
  </si>
  <si>
    <t>Custom</t>
  </si>
  <si>
    <t>.60 ACH50</t>
  </si>
  <si>
    <t>Mechanical System Cost:</t>
  </si>
  <si>
    <t>PV Cost for Domestic HW ($)</t>
  </si>
  <si>
    <t>Heating System Type:</t>
  </si>
  <si>
    <t>Family Size</t>
  </si>
  <si>
    <t>Family Size:</t>
  </si>
  <si>
    <t>Type of Heating System:</t>
  </si>
  <si>
    <t>Installed Cost:</t>
  </si>
  <si>
    <t>Solar Thermal Cost (after tax credit):</t>
  </si>
  <si>
    <t>Heat Pump COP</t>
  </si>
  <si>
    <t>Heating System $</t>
  </si>
  <si>
    <t>Kaplan Thompson Architects</t>
  </si>
  <si>
    <t>Lights &amp; Appliances (kWH / YR)</t>
  </si>
  <si>
    <t>PV Size for Lights &amp; Apps (kW)</t>
  </si>
  <si>
    <t>PV Size for Domestic HW (kW)</t>
  </si>
  <si>
    <t>PV Size for Heating (kW)</t>
  </si>
  <si>
    <t>Acadia Heat Pump</t>
  </si>
  <si>
    <t>Geothermal</t>
  </si>
  <si>
    <t>Heating Demand (kWH / YR)</t>
  </si>
  <si>
    <t>Total PV Size (kW)</t>
  </si>
  <si>
    <t>Total Building Cost:</t>
  </si>
  <si>
    <t>DHW remainder from PV:</t>
  </si>
  <si>
    <t>3BR, 3 story</t>
  </si>
  <si>
    <t>R-40 Walls</t>
  </si>
  <si>
    <t>R-60 Roof</t>
  </si>
  <si>
    <t>PV Cost / kW (Before Tax Credits):</t>
  </si>
  <si>
    <t>Total kWH / Year:</t>
  </si>
  <si>
    <t>Cost for power from Utility Company ($0.16 / kWH w/out inflation)</t>
  </si>
  <si>
    <t>NET-ZERO COST OPTIMIZATION</t>
  </si>
  <si>
    <t>Utility Electricity cost:</t>
  </si>
  <si>
    <t>Option 1:</t>
  </si>
  <si>
    <t>Option 2:</t>
  </si>
  <si>
    <t>kWH / yr / kW in this location (from PVwatts):</t>
  </si>
  <si>
    <t>Description:</t>
  </si>
  <si>
    <t>House Size (square feet):</t>
  </si>
  <si>
    <t>Ventilation System Cost (exhaust only vs. HRV)</t>
  </si>
  <si>
    <r>
      <t>PV Cost for Heating</t>
    </r>
    <r>
      <rPr>
        <sz val="10"/>
        <rFont val="Verdana"/>
        <family val="2"/>
      </rPr>
      <t xml:space="preserve"> (before tax credits)</t>
    </r>
  </si>
  <si>
    <r>
      <t>PV Cost for Lights &amp; Appls</t>
    </r>
    <r>
      <rPr>
        <sz val="11"/>
        <rFont val="Verdana"/>
        <family val="2"/>
      </rPr>
      <t xml:space="preserve">  (before tax credits)</t>
    </r>
  </si>
  <si>
    <t>Total PV Cost (before tax credits)</t>
  </si>
  <si>
    <t>unlimited</t>
  </si>
  <si>
    <t>lots</t>
  </si>
  <si>
    <t>depends on # of heads</t>
  </si>
  <si>
    <t>Air Source Heat Pump</t>
  </si>
  <si>
    <t>Ventilation w/ Electric Resistance</t>
  </si>
  <si>
    <t>USE AT YOUR OWN RISK, THIS IS A SIMPLISTIC TOOL TO BE USED FOR INITIAL DESIGN PURPOSES ONLY!</t>
  </si>
  <si>
    <t>Annual Heat Load (kBTU / YR)</t>
  </si>
  <si>
    <t>1.00 ACH50</t>
  </si>
  <si>
    <t>Construction Cost Increase for Options:</t>
  </si>
  <si>
    <t>Total Renewables Cost:</t>
  </si>
  <si>
    <t>kBTU / SF / YR (Passivhaus = 4.75 BTU/sf/yr TFA sf!))</t>
  </si>
  <si>
    <t>Wall Upgrade Cost:</t>
  </si>
  <si>
    <t>Roof Upgrade Cost:</t>
  </si>
  <si>
    <t>Window Upgrade Cost:</t>
  </si>
  <si>
    <t>R-60 Walls</t>
  </si>
  <si>
    <t>R-80 Roof</t>
  </si>
  <si>
    <t>Canadian Triple Glazed</t>
  </si>
  <si>
    <t>Euro Triple Glazed</t>
  </si>
  <si>
    <t>Slab on Grade cost / SF:</t>
  </si>
  <si>
    <t>Window Cost / SF:</t>
  </si>
  <si>
    <t>Slab on Grade Upgrade Cost:</t>
  </si>
  <si>
    <t>Exterior Wall Linear Feet:</t>
  </si>
  <si>
    <t>Roof Square Feet:</t>
  </si>
  <si>
    <t>Window Square Feet: (includes glass doors)</t>
  </si>
  <si>
    <t>Slab on Grade Square Feet:</t>
  </si>
  <si>
    <t>Location:</t>
  </si>
  <si>
    <t>Peak Heat Load (kBTU / Hour) (system sizing only)</t>
  </si>
  <si>
    <t>Wall Upgrade Cost / linear foot:</t>
  </si>
  <si>
    <t>Roof Upgrade Cost / SF:</t>
  </si>
  <si>
    <t>Basement Upgrade Cost / Total:</t>
  </si>
  <si>
    <t>Basement Square Feet:</t>
  </si>
  <si>
    <t>Basement Upgrade Cost / SF:</t>
  </si>
  <si>
    <t>BUILDING DATA</t>
  </si>
  <si>
    <t>&lt;---- Or Here for total cost</t>
  </si>
  <si>
    <t>&lt;---- Enter Here for incremental cost</t>
  </si>
  <si>
    <t>1.00 ACH51</t>
  </si>
  <si>
    <t>Electric Baseboard</t>
  </si>
  <si>
    <t>Cost Savings:</t>
  </si>
  <si>
    <t>&lt;-- From Energy Model</t>
  </si>
  <si>
    <t>NET-ZERO Difference:</t>
  </si>
  <si>
    <t>Gap:</t>
  </si>
  <si>
    <t>R-40 / 60 (elect resist)</t>
  </si>
  <si>
    <t>R-40 / 60 (heat pump)</t>
  </si>
  <si>
    <t>R-60/80 (passivhaus</t>
  </si>
  <si>
    <t>Estimated Base House Cost:</t>
  </si>
  <si>
    <t>&lt;--- From Mech Installer</t>
  </si>
  <si>
    <t>&lt;---- Enter @ Left Side</t>
  </si>
  <si>
    <t>Cost Savings per Month:</t>
  </si>
  <si>
    <t>Please send any comments or corrections to: info@kaplanthompson.com</t>
  </si>
  <si>
    <t>Rockland, ME</t>
  </si>
  <si>
    <t>Interest Rate</t>
  </si>
  <si>
    <t>Years</t>
  </si>
  <si>
    <t>Monthly Payment for Total Building:</t>
  </si>
  <si>
    <t>Total House Cost:</t>
  </si>
  <si>
    <r>
      <t xml:space="preserve">Fixed Cost per month to run your new house 100% on </t>
    </r>
    <r>
      <rPr>
        <b/>
        <sz val="10"/>
        <color rgb="FF008000"/>
        <rFont val="Verdana"/>
        <family val="2"/>
      </rPr>
      <t>clean, renewable solar energy</t>
    </r>
    <r>
      <rPr>
        <b/>
        <sz val="10"/>
        <rFont val="Verdana"/>
        <family val="2"/>
      </rPr>
      <t>:</t>
    </r>
  </si>
  <si>
    <r>
      <t xml:space="preserve">Cost per month to run your new house on </t>
    </r>
    <r>
      <rPr>
        <b/>
        <sz val="10"/>
        <color rgb="FFFF0000"/>
        <rFont val="Verdana"/>
        <family val="2"/>
      </rPr>
      <t xml:space="preserve">toxic fossil fuel powered electricity </t>
    </r>
    <r>
      <rPr>
        <b/>
        <sz val="10"/>
        <rFont val="Verdana"/>
        <family val="2"/>
      </rPr>
      <t>:</t>
    </r>
  </si>
  <si>
    <t>Cost to Borrow for Solar Systems per Month</t>
  </si>
  <si>
    <t>&lt;--- $2,000 from State + 30% Federal Tax Credit</t>
  </si>
  <si>
    <t>&lt;---- From Local Solar provider</t>
  </si>
  <si>
    <t>&lt;--- These costs don't take inflation into account!</t>
  </si>
  <si>
    <t>&lt;--- They will grow over time, pick your inflation rate</t>
  </si>
  <si>
    <t>&lt;-- After you pay off your loan, you get all this for free!</t>
  </si>
  <si>
    <t>Renewables Only:</t>
  </si>
  <si>
    <t>Construction Cost: ($/SF)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</si>
</sst>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[$-409]mmmm\ d\,\ yyyy;@"/>
  </numFmts>
  <fonts count="19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2"/>
      <name val="Verdana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b/>
      <i/>
      <sz val="10"/>
      <name val="Verdana"/>
      <family val="2"/>
    </font>
    <font>
      <sz val="16"/>
      <name val="Verdana"/>
      <family val="2"/>
    </font>
    <font>
      <b/>
      <u val="single"/>
      <sz val="11"/>
      <name val="Verdana"/>
      <family val="2"/>
    </font>
    <font>
      <b/>
      <sz val="10"/>
      <color rgb="FF008000"/>
      <name val="Verdana"/>
      <family val="2"/>
    </font>
    <font>
      <b/>
      <sz val="10"/>
      <color rgb="FFFF0000"/>
      <name val="Verdana"/>
      <family val="2"/>
    </font>
    <font>
      <b/>
      <sz val="18"/>
      <name val="Verdana"/>
      <family val="2"/>
    </font>
    <font>
      <u val="single"/>
      <sz val="11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A0B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567"/>
        <bgColor indexed="64"/>
      </patternFill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3" fontId="0" fillId="0" borderId="0" xfId="0" applyNumberFormat="1"/>
    <xf numFmtId="165" fontId="4" fillId="0" borderId="0" xfId="0" applyNumberFormat="1" applyFont="1" applyAlignment="1">
      <alignment horizontal="left" wrapText="1"/>
    </xf>
    <xf numFmtId="165" fontId="0" fillId="0" borderId="0" xfId="0" applyNumberFormat="1"/>
    <xf numFmtId="6" fontId="0" fillId="0" borderId="0" xfId="0" applyNumberFormat="1"/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66" fontId="4" fillId="0" borderId="0" xfId="0" applyNumberFormat="1" applyFont="1" applyAlignment="1">
      <alignment horizontal="left" wrapText="1"/>
    </xf>
    <xf numFmtId="166" fontId="0" fillId="0" borderId="0" xfId="0" applyNumberFormat="1"/>
    <xf numFmtId="164" fontId="0" fillId="0" borderId="0" xfId="0" applyNumberFormat="1" applyFont="1"/>
    <xf numFmtId="0" fontId="0" fillId="0" borderId="0" xfId="0" applyFont="1"/>
    <xf numFmtId="164" fontId="2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9" fontId="0" fillId="0" borderId="0" xfId="0" applyNumberFormat="1"/>
    <xf numFmtId="167" fontId="5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0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left" wrapText="1"/>
    </xf>
    <xf numFmtId="167" fontId="7" fillId="0" borderId="0" xfId="0" applyNumberFormat="1" applyFont="1" applyAlignment="1">
      <alignment horizontal="left" wrapText="1"/>
    </xf>
    <xf numFmtId="0" fontId="2" fillId="0" borderId="0" xfId="0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6" fontId="4" fillId="0" borderId="0" xfId="0" applyNumberFormat="1" applyFont="1"/>
    <xf numFmtId="166" fontId="0" fillId="2" borderId="0" xfId="0" applyNumberFormat="1" applyFill="1"/>
    <xf numFmtId="0" fontId="4" fillId="0" borderId="0" xfId="0" applyFont="1"/>
    <xf numFmtId="164" fontId="2" fillId="0" borderId="0" xfId="0" applyNumberFormat="1" applyFont="1" applyFill="1"/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4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0" xfId="0" applyFont="1" applyFill="1"/>
    <xf numFmtId="6" fontId="2" fillId="0" borderId="0" xfId="0" applyNumberFormat="1" applyFont="1" applyFill="1"/>
    <xf numFmtId="6" fontId="0" fillId="0" borderId="0" xfId="0" applyNumberFormat="1" applyFill="1"/>
    <xf numFmtId="9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ont="1" applyFill="1"/>
    <xf numFmtId="164" fontId="7" fillId="0" borderId="0" xfId="0" applyNumberFormat="1" applyFont="1" applyFill="1"/>
    <xf numFmtId="6" fontId="4" fillId="0" borderId="0" xfId="0" applyNumberFormat="1" applyFont="1" applyFill="1"/>
    <xf numFmtId="3" fontId="0" fillId="6" borderId="0" xfId="0" applyNumberFormat="1" applyFill="1"/>
    <xf numFmtId="0" fontId="0" fillId="6" borderId="0" xfId="0" applyFill="1"/>
    <xf numFmtId="0" fontId="9" fillId="0" borderId="0" xfId="0" applyFont="1"/>
    <xf numFmtId="167" fontId="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7" borderId="0" xfId="0" applyFill="1" applyAlignment="1">
      <alignment horizontal="left"/>
    </xf>
    <xf numFmtId="164" fontId="12" fillId="0" borderId="0" xfId="0" applyNumberFormat="1" applyFont="1" applyAlignment="1">
      <alignment horizontal="left"/>
    </xf>
    <xf numFmtId="165" fontId="0" fillId="8" borderId="0" xfId="0" applyNumberFormat="1" applyFill="1"/>
    <xf numFmtId="4" fontId="0" fillId="0" borderId="0" xfId="0" applyNumberFormat="1"/>
    <xf numFmtId="164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Fill="1"/>
    <xf numFmtId="0" fontId="6" fillId="0" borderId="0" xfId="0" applyFont="1" applyAlignment="1">
      <alignment horizontal="right"/>
    </xf>
    <xf numFmtId="0" fontId="13" fillId="0" borderId="1" xfId="0" applyFont="1" applyBorder="1"/>
    <xf numFmtId="0" fontId="9" fillId="0" borderId="2" xfId="0" applyFont="1" applyBorder="1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Border="1"/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167" fontId="4" fillId="0" borderId="0" xfId="0" applyNumberFormat="1" applyFont="1" applyBorder="1" applyAlignment="1">
      <alignment horizontal="left" wrapText="1"/>
    </xf>
    <xf numFmtId="0" fontId="7" fillId="0" borderId="0" xfId="0" applyFont="1" applyBorder="1"/>
    <xf numFmtId="0" fontId="4" fillId="0" borderId="0" xfId="0" applyFont="1" applyBorder="1"/>
    <xf numFmtId="0" fontId="0" fillId="0" borderId="0" xfId="0" applyFont="1"/>
    <xf numFmtId="164" fontId="9" fillId="0" borderId="0" xfId="0" applyNumberFormat="1" applyFont="1"/>
    <xf numFmtId="0" fontId="0" fillId="9" borderId="0" xfId="0" applyFill="1"/>
    <xf numFmtId="3" fontId="0" fillId="9" borderId="0" xfId="0" applyNumberFormat="1" applyFill="1"/>
    <xf numFmtId="164" fontId="0" fillId="9" borderId="0" xfId="0" applyNumberFormat="1" applyFill="1"/>
    <xf numFmtId="164" fontId="9" fillId="9" borderId="0" xfId="0" applyNumberFormat="1" applyFont="1" applyFill="1"/>
    <xf numFmtId="167" fontId="5" fillId="0" borderId="3" xfId="0" applyNumberFormat="1" applyFont="1" applyBorder="1" applyAlignment="1">
      <alignment horizontal="left"/>
    </xf>
    <xf numFmtId="167" fontId="9" fillId="10" borderId="4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164" fontId="2" fillId="10" borderId="4" xfId="0" applyNumberFormat="1" applyFont="1" applyFill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10" borderId="4" xfId="0" applyNumberFormat="1" applyFill="1" applyBorder="1" applyAlignment="1">
      <alignment horizontal="left"/>
    </xf>
    <xf numFmtId="0" fontId="7" fillId="0" borderId="2" xfId="0" applyFont="1" applyBorder="1"/>
    <xf numFmtId="0" fontId="4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7" fontId="4" fillId="0" borderId="6" xfId="0" applyNumberFormat="1" applyFont="1" applyBorder="1" applyAlignment="1">
      <alignment horizontal="left" wrapText="1"/>
    </xf>
    <xf numFmtId="6" fontId="7" fillId="0" borderId="0" xfId="0" applyNumberFormat="1" applyFont="1"/>
    <xf numFmtId="6" fontId="14" fillId="0" borderId="0" xfId="0" applyNumberFormat="1" applyFont="1"/>
    <xf numFmtId="164" fontId="0" fillId="11" borderId="4" xfId="0" applyNumberFormat="1" applyFill="1" applyBorder="1" applyAlignment="1">
      <alignment horizontal="left"/>
    </xf>
    <xf numFmtId="164" fontId="3" fillId="0" borderId="0" xfId="0" applyNumberFormat="1" applyFont="1"/>
    <xf numFmtId="0" fontId="9" fillId="8" borderId="0" xfId="0" applyFont="1" applyFill="1"/>
    <xf numFmtId="0" fontId="2" fillId="0" borderId="1" xfId="0" applyFont="1" applyBorder="1"/>
    <xf numFmtId="0" fontId="0" fillId="0" borderId="7" xfId="0" applyBorder="1"/>
    <xf numFmtId="0" fontId="0" fillId="0" borderId="3" xfId="0" applyFill="1" applyBorder="1"/>
    <xf numFmtId="0" fontId="0" fillId="0" borderId="2" xfId="0" applyBorder="1"/>
    <xf numFmtId="0" fontId="0" fillId="0" borderId="4" xfId="0" applyFill="1" applyBorder="1"/>
    <xf numFmtId="0" fontId="2" fillId="0" borderId="2" xfId="0" applyFont="1" applyBorder="1"/>
    <xf numFmtId="167" fontId="4" fillId="12" borderId="5" xfId="0" applyNumberFormat="1" applyFont="1" applyFill="1" applyBorder="1"/>
    <xf numFmtId="167" fontId="4" fillId="12" borderId="8" xfId="0" applyNumberFormat="1" applyFont="1" applyFill="1" applyBorder="1"/>
    <xf numFmtId="167" fontId="4" fillId="12" borderId="6" xfId="0" applyNumberFormat="1" applyFont="1" applyFill="1" applyBorder="1"/>
    <xf numFmtId="164" fontId="0" fillId="0" borderId="4" xfId="0" applyNumberFormat="1" applyBorder="1" applyAlignment="1">
      <alignment horizontal="left"/>
    </xf>
    <xf numFmtId="6" fontId="2" fillId="13" borderId="0" xfId="0" applyNumberFormat="1" applyFont="1" applyFill="1"/>
    <xf numFmtId="6" fontId="0" fillId="13" borderId="0" xfId="0" applyNumberFormat="1" applyFill="1"/>
    <xf numFmtId="0" fontId="17" fillId="0" borderId="0" xfId="0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left"/>
    </xf>
    <xf numFmtId="165" fontId="2" fillId="0" borderId="0" xfId="0" applyNumberFormat="1" applyFont="1" applyFill="1"/>
    <xf numFmtId="9" fontId="2" fillId="0" borderId="0" xfId="0" applyNumberFormat="1" applyFont="1" applyFill="1"/>
    <xf numFmtId="166" fontId="2" fillId="0" borderId="0" xfId="0" applyNumberFormat="1" applyFont="1" applyFill="1"/>
    <xf numFmtId="6" fontId="7" fillId="0" borderId="0" xfId="0" applyNumberFormat="1" applyFont="1" applyFill="1"/>
    <xf numFmtId="0" fontId="3" fillId="0" borderId="0" xfId="0" applyFont="1"/>
    <xf numFmtId="3" fontId="2" fillId="0" borderId="0" xfId="0" applyNumberFormat="1" applyFont="1"/>
    <xf numFmtId="0" fontId="10" fillId="0" borderId="0" xfId="34" applyAlignment="1">
      <alignment horizontal="left"/>
    </xf>
    <xf numFmtId="168" fontId="0" fillId="0" borderId="0" xfId="0" applyNumberFormat="1"/>
    <xf numFmtId="8" fontId="0" fillId="0" borderId="0" xfId="0" applyNumberFormat="1"/>
    <xf numFmtId="9" fontId="9" fillId="8" borderId="0" xfId="0" applyNumberFormat="1" applyFont="1" applyFill="1"/>
    <xf numFmtId="6" fontId="18" fillId="0" borderId="0" xfId="0" applyNumberFormat="1" applyFont="1"/>
    <xf numFmtId="7" fontId="3" fillId="8" borderId="2" xfId="0" applyNumberFormat="1" applyFont="1" applyFill="1" applyBorder="1"/>
    <xf numFmtId="7" fontId="3" fillId="8" borderId="0" xfId="0" applyNumberFormat="1" applyFont="1" applyFill="1" applyBorder="1"/>
    <xf numFmtId="7" fontId="3" fillId="8" borderId="4" xfId="0" applyNumberFormat="1" applyFont="1" applyFill="1" applyBorder="1"/>
    <xf numFmtId="7" fontId="9" fillId="8" borderId="0" xfId="0" applyNumberFormat="1" applyFont="1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7" fillId="8" borderId="0" xfId="0" applyNumberFormat="1" applyFont="1" applyFill="1" applyAlignment="1">
      <alignment horizontal="left"/>
    </xf>
    <xf numFmtId="39" fontId="7" fillId="8" borderId="0" xfId="0" applyNumberFormat="1" applyFont="1" applyFill="1"/>
    <xf numFmtId="40" fontId="4" fillId="0" borderId="0" xfId="16" applyNumberFormat="1" applyFont="1"/>
    <xf numFmtId="8" fontId="3" fillId="14" borderId="2" xfId="0" applyNumberFormat="1" applyFont="1" applyFill="1" applyBorder="1"/>
    <xf numFmtId="8" fontId="3" fillId="14" borderId="0" xfId="0" applyNumberFormat="1" applyFont="1" applyFill="1" applyBorder="1"/>
    <xf numFmtId="8" fontId="3" fillId="14" borderId="4" xfId="0" applyNumberFormat="1" applyFont="1" applyFill="1" applyBorder="1"/>
    <xf numFmtId="0" fontId="10" fillId="0" borderId="2" xfId="34" applyBorder="1" applyAlignment="1">
      <alignment horizontal="left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Followed Hyperlink" xfId="36"/>
    <cellStyle name="Followed Hyperlink" xfId="3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aplanthompson.com?subject=Net-Zero%20Cost%20Calculator" TargetMode="External" /><Relationship Id="rId2" Type="http://schemas.openxmlformats.org/officeDocument/2006/relationships/hyperlink" Target="mailto:info@kaplanthompson.com?subject=Net-Zero%20Cost%20Calculator" TargetMode="External" /><Relationship Id="rId3" Type="http://schemas.openxmlformats.org/officeDocument/2006/relationships/hyperlink" Target="http://rredc.nrel.gov/solar/calculators/PVWATTS/version1/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zoomScale="125" zoomScaleNormal="125" zoomScalePageLayoutView="125" workbookViewId="0" topLeftCell="A1">
      <selection activeCell="D24" sqref="D24"/>
    </sheetView>
  </sheetViews>
  <sheetFormatPr defaultColWidth="11.00390625" defaultRowHeight="12.75"/>
  <cols>
    <col min="1" max="1" width="44.25390625" style="2" customWidth="1"/>
    <col min="2" max="2" width="12.125" style="27" customWidth="1"/>
    <col min="3" max="3" width="6.125" style="27" customWidth="1"/>
    <col min="4" max="4" width="22.375" style="0" customWidth="1"/>
    <col min="5" max="5" width="23.125" style="0" customWidth="1"/>
    <col min="6" max="6" width="29.125" style="0" customWidth="1"/>
    <col min="7" max="7" width="3.375" style="0" customWidth="1"/>
    <col min="8" max="8" width="15.00390625" style="33" customWidth="1"/>
    <col min="9" max="9" width="15.00390625" style="0" customWidth="1"/>
    <col min="10" max="10" width="11.75390625" style="0" customWidth="1"/>
    <col min="11" max="11" width="16.75390625" style="0" customWidth="1"/>
  </cols>
  <sheetData>
    <row r="1" spans="1:6" ht="18" customHeight="1">
      <c r="A1" s="131" t="s">
        <v>102</v>
      </c>
      <c r="F1" s="132">
        <v>39256</v>
      </c>
    </row>
    <row r="2" spans="1:8" s="16" customFormat="1" ht="23">
      <c r="A2" s="15" t="s">
        <v>43</v>
      </c>
      <c r="B2" s="24"/>
      <c r="C2" s="24"/>
      <c r="F2" s="78" t="s">
        <v>26</v>
      </c>
      <c r="H2" s="122"/>
    </row>
    <row r="3" spans="3:8" ht="14" thickBot="1">
      <c r="C3" s="85"/>
      <c r="F3" s="51"/>
      <c r="G3" s="51"/>
      <c r="H3" s="56"/>
    </row>
    <row r="4" spans="1:8" ht="23">
      <c r="A4" s="79" t="s">
        <v>86</v>
      </c>
      <c r="B4" s="95"/>
      <c r="C4" s="85"/>
      <c r="D4" s="110" t="s">
        <v>108</v>
      </c>
      <c r="E4" s="111"/>
      <c r="F4" s="112"/>
      <c r="G4" s="51"/>
      <c r="H4" s="56"/>
    </row>
    <row r="5" spans="1:8" ht="16">
      <c r="A5" s="80" t="s">
        <v>44</v>
      </c>
      <c r="B5" s="96">
        <v>0.16</v>
      </c>
      <c r="C5" s="85"/>
      <c r="D5" s="136">
        <f>D80</f>
        <v>-198.45032007195908</v>
      </c>
      <c r="E5" s="137">
        <f>E80</f>
        <v>-134.8571360900256</v>
      </c>
      <c r="F5" s="138">
        <f>F80</f>
        <v>-111.75492472158881</v>
      </c>
      <c r="G5" s="51"/>
      <c r="H5" s="56" t="s">
        <v>115</v>
      </c>
    </row>
    <row r="6" spans="1:8" ht="16">
      <c r="A6" s="149" t="s">
        <v>47</v>
      </c>
      <c r="B6" s="97">
        <v>1330</v>
      </c>
      <c r="C6" s="85"/>
      <c r="D6" s="113"/>
      <c r="E6" s="83"/>
      <c r="F6" s="114"/>
      <c r="G6" s="51"/>
      <c r="H6" s="56"/>
    </row>
    <row r="7" spans="1:8" ht="12.75">
      <c r="A7" s="82" t="s">
        <v>40</v>
      </c>
      <c r="B7" s="98">
        <v>4500</v>
      </c>
      <c r="C7" s="84"/>
      <c r="D7" s="115" t="s">
        <v>109</v>
      </c>
      <c r="E7" s="83"/>
      <c r="F7" s="114"/>
      <c r="G7" s="51"/>
      <c r="H7" s="56" t="s">
        <v>113</v>
      </c>
    </row>
    <row r="8" spans="1:8" ht="16">
      <c r="A8" s="82" t="s">
        <v>7</v>
      </c>
      <c r="B8" s="99" t="s">
        <v>14</v>
      </c>
      <c r="C8" s="84"/>
      <c r="D8" s="146">
        <f>D81</f>
        <v>-179.40304711111114</v>
      </c>
      <c r="E8" s="147">
        <f>E81</f>
        <v>-112.71309696000003</v>
      </c>
      <c r="F8" s="148">
        <f>F81</f>
        <v>-88.48588850666667</v>
      </c>
      <c r="G8" s="51"/>
      <c r="H8" s="56" t="s">
        <v>114</v>
      </c>
    </row>
    <row r="9" spans="1:7" ht="12.75">
      <c r="A9" s="82" t="s">
        <v>48</v>
      </c>
      <c r="B9" s="99" t="s">
        <v>37</v>
      </c>
      <c r="C9" s="84"/>
      <c r="D9" s="115" t="s">
        <v>94</v>
      </c>
      <c r="E9" s="83"/>
      <c r="F9" s="114"/>
      <c r="G9" s="51"/>
    </row>
    <row r="10" spans="1:8" ht="15" thickBot="1">
      <c r="A10" s="82" t="s">
        <v>49</v>
      </c>
      <c r="B10" s="100">
        <v>1800</v>
      </c>
      <c r="C10" s="84"/>
      <c r="D10" s="116">
        <f>D8-D5</f>
        <v>19.04727296084795</v>
      </c>
      <c r="E10" s="117">
        <f aca="true" t="shared" si="0" ref="E10:F10">E8-E5</f>
        <v>22.14403913002556</v>
      </c>
      <c r="F10" s="118">
        <f t="shared" si="0"/>
        <v>23.26903621492214</v>
      </c>
      <c r="G10" s="51"/>
      <c r="H10" s="56"/>
    </row>
    <row r="11" spans="1:8" ht="12.75">
      <c r="A11" s="82" t="s">
        <v>117</v>
      </c>
      <c r="B11" s="107">
        <v>175</v>
      </c>
      <c r="C11" s="84"/>
      <c r="G11" s="51"/>
      <c r="H11" s="56"/>
    </row>
    <row r="12" spans="1:8" s="38" customFormat="1" ht="14">
      <c r="A12" s="82" t="s">
        <v>98</v>
      </c>
      <c r="B12" s="119">
        <f>B10*B11</f>
        <v>315000</v>
      </c>
      <c r="C12" s="84"/>
      <c r="D12" s="83"/>
      <c r="E12" s="83"/>
      <c r="F12" s="52"/>
      <c r="G12" s="52"/>
      <c r="H12" s="52"/>
    </row>
    <row r="13" spans="1:8" s="38" customFormat="1" ht="14">
      <c r="A13" s="82"/>
      <c r="B13" s="119"/>
      <c r="C13" s="84"/>
      <c r="D13" s="83"/>
      <c r="E13" s="83"/>
      <c r="F13" s="52"/>
      <c r="G13" s="52"/>
      <c r="H13" s="52"/>
    </row>
    <row r="14" spans="1:8" s="45" customFormat="1" ht="14">
      <c r="A14" s="82" t="s">
        <v>77</v>
      </c>
      <c r="B14" s="99">
        <v>300</v>
      </c>
      <c r="C14" s="86"/>
      <c r="D14" s="87"/>
      <c r="E14" s="87"/>
      <c r="F14" s="53"/>
      <c r="G14" s="53"/>
      <c r="H14" s="52"/>
    </row>
    <row r="15" spans="1:8" s="6" customFormat="1" ht="16">
      <c r="A15" s="82" t="s">
        <v>75</v>
      </c>
      <c r="B15" s="99">
        <v>260</v>
      </c>
      <c r="C15" s="86"/>
      <c r="D15" s="81" t="s">
        <v>45</v>
      </c>
      <c r="E15" s="81" t="s">
        <v>45</v>
      </c>
      <c r="F15" s="81" t="s">
        <v>46</v>
      </c>
      <c r="G15" s="54"/>
      <c r="H15" s="123"/>
    </row>
    <row r="16" spans="1:8" s="6" customFormat="1" ht="16">
      <c r="A16" s="82" t="s">
        <v>76</v>
      </c>
      <c r="B16" s="99">
        <v>1000</v>
      </c>
      <c r="C16" s="86"/>
      <c r="D16" s="81" t="s">
        <v>95</v>
      </c>
      <c r="E16" s="81" t="s">
        <v>96</v>
      </c>
      <c r="F16" s="81" t="s">
        <v>97</v>
      </c>
      <c r="G16" s="54"/>
      <c r="H16" s="123"/>
    </row>
    <row r="17" spans="1:8" s="6" customFormat="1" ht="14">
      <c r="A17" s="82" t="s">
        <v>84</v>
      </c>
      <c r="B17" s="99">
        <v>900</v>
      </c>
      <c r="C17" s="86"/>
      <c r="D17" s="83" t="s">
        <v>61</v>
      </c>
      <c r="E17" s="83" t="s">
        <v>89</v>
      </c>
      <c r="F17" s="83" t="s">
        <v>15</v>
      </c>
      <c r="G17" s="54"/>
      <c r="H17" s="123"/>
    </row>
    <row r="18" spans="1:8" s="6" customFormat="1" ht="14">
      <c r="A18" s="82" t="s">
        <v>78</v>
      </c>
      <c r="B18" s="99">
        <v>900</v>
      </c>
      <c r="C18" s="86"/>
      <c r="D18" s="83" t="s">
        <v>38</v>
      </c>
      <c r="E18" s="83" t="s">
        <v>38</v>
      </c>
      <c r="F18" s="83" t="s">
        <v>68</v>
      </c>
      <c r="G18" s="54"/>
      <c r="H18" s="123"/>
    </row>
    <row r="19" spans="1:8" s="6" customFormat="1" ht="14">
      <c r="A19" s="101"/>
      <c r="B19" s="99"/>
      <c r="C19" s="86"/>
      <c r="D19" s="83" t="s">
        <v>39</v>
      </c>
      <c r="E19" s="83" t="s">
        <v>39</v>
      </c>
      <c r="F19" s="83" t="s">
        <v>69</v>
      </c>
      <c r="G19" s="54"/>
      <c r="H19" s="123"/>
    </row>
    <row r="20" spans="1:8" s="6" customFormat="1" ht="15" thickBot="1">
      <c r="A20" s="103" t="s">
        <v>79</v>
      </c>
      <c r="B20" s="104" t="s">
        <v>103</v>
      </c>
      <c r="C20" s="86"/>
      <c r="D20" s="83" t="s">
        <v>70</v>
      </c>
      <c r="E20" s="83" t="s">
        <v>70</v>
      </c>
      <c r="F20" s="83" t="s">
        <v>71</v>
      </c>
      <c r="G20" s="54"/>
      <c r="H20" s="123"/>
    </row>
    <row r="21" spans="1:8" s="6" customFormat="1" ht="14">
      <c r="A21" s="102"/>
      <c r="B21" s="86"/>
      <c r="C21" s="86"/>
      <c r="D21" s="88"/>
      <c r="E21" s="88"/>
      <c r="F21" s="88"/>
      <c r="G21" s="54"/>
      <c r="H21" s="123"/>
    </row>
    <row r="22" spans="1:8" s="6" customFormat="1" ht="12.75">
      <c r="A22" s="6" t="s">
        <v>80</v>
      </c>
      <c r="D22" s="6">
        <v>15000</v>
      </c>
      <c r="E22" s="6">
        <v>15000</v>
      </c>
      <c r="F22" s="6">
        <v>5000</v>
      </c>
      <c r="G22" s="54"/>
      <c r="H22" s="123" t="s">
        <v>92</v>
      </c>
    </row>
    <row r="23" spans="7:8" ht="12.75">
      <c r="G23" s="51"/>
      <c r="H23" s="56"/>
    </row>
    <row r="24" spans="1:8" s="33" customFormat="1" ht="14">
      <c r="A24" s="7" t="s">
        <v>60</v>
      </c>
      <c r="B24" s="25"/>
      <c r="C24" s="25"/>
      <c r="D24" s="92">
        <v>24000</v>
      </c>
      <c r="E24" s="92">
        <v>24000</v>
      </c>
      <c r="F24" s="65">
        <v>8500</v>
      </c>
      <c r="G24" s="56"/>
      <c r="H24" s="56" t="s">
        <v>92</v>
      </c>
    </row>
    <row r="25" spans="1:8" s="33" customFormat="1" ht="14">
      <c r="A25" s="5" t="s">
        <v>8</v>
      </c>
      <c r="B25" s="25"/>
      <c r="C25" s="25"/>
      <c r="D25" s="6">
        <f>SUM(D24*0.29307107)</f>
        <v>7033.70568</v>
      </c>
      <c r="E25" s="6">
        <f>SUM(E24*0.29307107)</f>
        <v>7033.70568</v>
      </c>
      <c r="F25" s="6">
        <f>SUM(F24*0.29307107)</f>
        <v>2491.1040949999997</v>
      </c>
      <c r="G25" s="57"/>
      <c r="H25" s="56"/>
    </row>
    <row r="26" spans="1:8" ht="14">
      <c r="A26" s="5" t="s">
        <v>64</v>
      </c>
      <c r="B26" s="25"/>
      <c r="C26" s="25"/>
      <c r="D26" s="73">
        <f>D24/$B$10</f>
        <v>13.333333333333334</v>
      </c>
      <c r="E26" s="73">
        <f>E24/$B$10</f>
        <v>13.333333333333334</v>
      </c>
      <c r="F26" s="73">
        <f>F24/$B$10</f>
        <v>4.722222222222222</v>
      </c>
      <c r="G26" s="58"/>
      <c r="H26" s="56"/>
    </row>
    <row r="27" spans="1:8" ht="12.75">
      <c r="A27" s="4"/>
      <c r="B27" s="26"/>
      <c r="C27" s="26"/>
      <c r="G27" s="51"/>
      <c r="H27" s="124"/>
    </row>
    <row r="28" spans="1:8" s="6" customFormat="1" ht="12.75">
      <c r="A28" s="30" t="s">
        <v>18</v>
      </c>
      <c r="B28" s="29"/>
      <c r="C28" s="29"/>
      <c r="D28" s="33" t="s">
        <v>90</v>
      </c>
      <c r="E28" s="33" t="s">
        <v>57</v>
      </c>
      <c r="F28" s="33" t="s">
        <v>57</v>
      </c>
      <c r="G28" s="54"/>
      <c r="H28" s="123"/>
    </row>
    <row r="29" spans="1:8" s="8" customFormat="1" ht="14">
      <c r="A29" s="34" t="s">
        <v>25</v>
      </c>
      <c r="B29" s="32"/>
      <c r="C29" s="32"/>
      <c r="D29" s="120">
        <v>750</v>
      </c>
      <c r="E29" s="120">
        <v>10000</v>
      </c>
      <c r="F29" s="120">
        <v>5000</v>
      </c>
      <c r="G29" s="55"/>
      <c r="H29" s="125" t="s">
        <v>99</v>
      </c>
    </row>
    <row r="30" spans="1:8" s="13" customFormat="1" ht="12.75">
      <c r="A30" s="2" t="s">
        <v>50</v>
      </c>
      <c r="B30" s="27"/>
      <c r="C30" s="27"/>
      <c r="D30" s="121">
        <v>5000</v>
      </c>
      <c r="E30" s="121">
        <v>5000</v>
      </c>
      <c r="F30" s="121">
        <v>5000</v>
      </c>
      <c r="G30" s="46"/>
      <c r="H30" s="46" t="s">
        <v>99</v>
      </c>
    </row>
    <row r="31" spans="1:8" ht="14">
      <c r="A31" s="3" t="s">
        <v>24</v>
      </c>
      <c r="B31" s="25"/>
      <c r="C31" s="25"/>
      <c r="D31" s="66">
        <v>0.9</v>
      </c>
      <c r="E31" s="66">
        <v>2.5</v>
      </c>
      <c r="F31" s="66">
        <v>2.5</v>
      </c>
      <c r="G31" s="51"/>
      <c r="H31" s="46" t="s">
        <v>99</v>
      </c>
    </row>
    <row r="32" spans="1:8" ht="12.75">
      <c r="A32" s="10" t="s">
        <v>33</v>
      </c>
      <c r="D32" s="6">
        <f>SUM(D25/D31)</f>
        <v>7815.228533333333</v>
      </c>
      <c r="E32" s="6">
        <f>SUM(E25/E31)</f>
        <v>2813.482272</v>
      </c>
      <c r="F32" s="6">
        <f>SUM(F25/F31)</f>
        <v>996.4416379999999</v>
      </c>
      <c r="G32" s="54"/>
      <c r="H32" s="56"/>
    </row>
    <row r="33" spans="1:8" ht="12.75">
      <c r="A33" s="12" t="s">
        <v>30</v>
      </c>
      <c r="D33" s="72">
        <f>SUM(D32/$B$6)</f>
        <v>5.876111679197995</v>
      </c>
      <c r="E33" s="72">
        <f>SUM(E32/$B$6)</f>
        <v>2.1154002045112783</v>
      </c>
      <c r="F33" s="72">
        <f>SUM(F32/$B$6)</f>
        <v>0.7492042390977443</v>
      </c>
      <c r="G33" s="55"/>
      <c r="H33" s="56"/>
    </row>
    <row r="34" spans="1:8" s="33" customFormat="1" ht="12.75">
      <c r="A34" s="21" t="s">
        <v>51</v>
      </c>
      <c r="B34" s="29"/>
      <c r="C34" s="29"/>
      <c r="D34" s="13">
        <f>SUM(D33*$B$7)</f>
        <v>26442.502556390977</v>
      </c>
      <c r="E34" s="13">
        <f>SUM(E33*$B$7)</f>
        <v>9519.300920300753</v>
      </c>
      <c r="F34" s="13">
        <f>SUM(F33*$B$7)</f>
        <v>3371.4190759398493</v>
      </c>
      <c r="G34" s="46"/>
      <c r="H34" s="56"/>
    </row>
    <row r="35" spans="7:8" ht="12.75">
      <c r="G35" s="51"/>
      <c r="H35" s="56"/>
    </row>
    <row r="36" spans="1:8" ht="14">
      <c r="A36" s="5" t="s">
        <v>27</v>
      </c>
      <c r="B36" s="25"/>
      <c r="C36" s="25"/>
      <c r="D36" s="65">
        <v>4200</v>
      </c>
      <c r="E36" s="54">
        <f>D36</f>
        <v>4200</v>
      </c>
      <c r="F36" s="54">
        <f>E36</f>
        <v>4200</v>
      </c>
      <c r="G36" s="51"/>
      <c r="H36" s="56"/>
    </row>
    <row r="37" spans="1:8" ht="14">
      <c r="A37" s="3" t="s">
        <v>28</v>
      </c>
      <c r="B37" s="25"/>
      <c r="C37" s="25"/>
      <c r="D37" s="72">
        <f>SUM(D36/$B$6)</f>
        <v>3.1578947368421053</v>
      </c>
      <c r="E37" s="72">
        <f>SUM(E36/$B$6)</f>
        <v>3.1578947368421053</v>
      </c>
      <c r="F37" s="72">
        <f>SUM(F36/$B$6)</f>
        <v>3.1578947368421053</v>
      </c>
      <c r="G37" s="54"/>
      <c r="H37" s="56"/>
    </row>
    <row r="38" spans="1:8" s="23" customFormat="1" ht="14">
      <c r="A38" s="31" t="s">
        <v>52</v>
      </c>
      <c r="B38" s="32"/>
      <c r="C38" s="32"/>
      <c r="D38" s="13">
        <f>SUM(D37*$B$7)</f>
        <v>14210.526315789473</v>
      </c>
      <c r="E38" s="13">
        <f>SUM(E37*$B$7)</f>
        <v>14210.526315789473</v>
      </c>
      <c r="F38" s="13">
        <f>SUM(F37*$B$7)</f>
        <v>14210.526315789473</v>
      </c>
      <c r="G38" s="59"/>
      <c r="H38" s="126"/>
    </row>
    <row r="39" spans="1:8" s="13" customFormat="1" ht="12.75">
      <c r="A39" s="2"/>
      <c r="B39" s="27"/>
      <c r="C39" s="27"/>
      <c r="D39"/>
      <c r="E39"/>
      <c r="F39"/>
      <c r="G39" s="46"/>
      <c r="H39" s="46"/>
    </row>
    <row r="40" spans="1:8" s="6" customFormat="1" ht="12.75">
      <c r="A40" s="2" t="s">
        <v>19</v>
      </c>
      <c r="B40" s="27"/>
      <c r="C40" s="27"/>
      <c r="D40" s="91">
        <v>4</v>
      </c>
      <c r="E40" s="51">
        <f>D40</f>
        <v>4</v>
      </c>
      <c r="F40" s="51">
        <f>D40</f>
        <v>4</v>
      </c>
      <c r="G40" s="54"/>
      <c r="H40" s="123" t="s">
        <v>100</v>
      </c>
    </row>
    <row r="41" spans="1:8" s="8" customFormat="1" ht="14">
      <c r="A41" s="3" t="s">
        <v>11</v>
      </c>
      <c r="B41" s="25"/>
      <c r="C41" s="25"/>
      <c r="D41" s="92">
        <v>4800</v>
      </c>
      <c r="E41" s="54">
        <f>D41</f>
        <v>4800</v>
      </c>
      <c r="F41" s="54">
        <f>D41</f>
        <v>4800</v>
      </c>
      <c r="G41" s="55"/>
      <c r="H41" s="125" t="s">
        <v>112</v>
      </c>
    </row>
    <row r="42" spans="1:8" s="1" customFormat="1" ht="12.75">
      <c r="A42" s="22" t="s">
        <v>10</v>
      </c>
      <c r="B42" s="27"/>
      <c r="C42" s="27"/>
      <c r="D42" s="23">
        <v>0.7</v>
      </c>
      <c r="E42" s="23">
        <f>D42</f>
        <v>0.7</v>
      </c>
      <c r="F42" s="23">
        <f>E42</f>
        <v>0.7</v>
      </c>
      <c r="G42" s="60"/>
      <c r="H42" s="46"/>
    </row>
    <row r="43" spans="1:8" s="1" customFormat="1" ht="12.75">
      <c r="A43" s="30" t="s">
        <v>23</v>
      </c>
      <c r="B43" s="29"/>
      <c r="C43" s="29"/>
      <c r="D43" s="13">
        <v>6500</v>
      </c>
      <c r="E43" s="13">
        <f>D43</f>
        <v>6500</v>
      </c>
      <c r="F43" s="13">
        <f>E43</f>
        <v>6500</v>
      </c>
      <c r="G43" s="60"/>
      <c r="H43" s="125" t="s">
        <v>112</v>
      </c>
    </row>
    <row r="44" spans="1:8" ht="12.75">
      <c r="A44" s="10" t="s">
        <v>36</v>
      </c>
      <c r="D44" s="6">
        <f>SUM(D41*(1-D42))</f>
        <v>1440.0000000000002</v>
      </c>
      <c r="E44" s="6">
        <f>SUM(E41*(1-E42))</f>
        <v>1440.0000000000002</v>
      </c>
      <c r="F44" s="6">
        <f>SUM(F41*(1-F42))</f>
        <v>1440.0000000000002</v>
      </c>
      <c r="G44" s="51"/>
      <c r="H44" s="56"/>
    </row>
    <row r="45" spans="1:8" s="18" customFormat="1" ht="12.75">
      <c r="A45" s="12" t="s">
        <v>29</v>
      </c>
      <c r="B45" s="27"/>
      <c r="C45" s="27"/>
      <c r="D45" s="72">
        <f>SUM(D44/$B$6)</f>
        <v>1.0827067669172934</v>
      </c>
      <c r="E45" s="72">
        <f>SUM(E44/$B$6)</f>
        <v>1.0827067669172934</v>
      </c>
      <c r="F45" s="72">
        <f>SUM(F44/$B$6)</f>
        <v>1.0827067669172934</v>
      </c>
      <c r="G45" s="61"/>
      <c r="H45" s="127"/>
    </row>
    <row r="46" spans="1:8" s="20" customFormat="1" ht="12.75">
      <c r="A46" s="11" t="s">
        <v>17</v>
      </c>
      <c r="B46" s="27"/>
      <c r="C46" s="27"/>
      <c r="D46" s="1">
        <f>SUM(D45*$B$7)</f>
        <v>4872.180451127821</v>
      </c>
      <c r="E46" s="1">
        <f>SUM(E45*$B$7)</f>
        <v>4872.180451127821</v>
      </c>
      <c r="F46" s="1">
        <f>SUM(F45*$B$7)</f>
        <v>4872.180451127821</v>
      </c>
      <c r="G46" s="62"/>
      <c r="H46" s="56"/>
    </row>
    <row r="47" spans="1:8" s="13" customFormat="1" ht="12.75">
      <c r="A47" s="11"/>
      <c r="B47" s="27"/>
      <c r="C47" s="27"/>
      <c r="D47" s="1"/>
      <c r="E47" s="1"/>
      <c r="F47" s="1"/>
      <c r="G47" s="46"/>
      <c r="H47" s="46"/>
    </row>
    <row r="48" spans="1:8" ht="12.75">
      <c r="A48" s="2" t="s">
        <v>41</v>
      </c>
      <c r="D48" s="6">
        <f>D32+D36+D44</f>
        <v>13455.228533333333</v>
      </c>
      <c r="E48" s="6">
        <f>E32+E36+E44</f>
        <v>8453.482272000001</v>
      </c>
      <c r="F48" s="6">
        <f>F32+F36+F44</f>
        <v>6636.441638</v>
      </c>
      <c r="G48" s="51"/>
      <c r="H48" s="56"/>
    </row>
    <row r="49" spans="1:8" s="38" customFormat="1" ht="14">
      <c r="A49" s="17" t="s">
        <v>34</v>
      </c>
      <c r="B49" s="25"/>
      <c r="C49" s="25"/>
      <c r="D49" s="44">
        <f>SUM(D33,D37,D45)</f>
        <v>10.116713182957394</v>
      </c>
      <c r="E49" s="44">
        <f>SUM(E33,E37,E45)</f>
        <v>6.356001708270677</v>
      </c>
      <c r="F49" s="44">
        <f>SUM(F33,F37,F45)</f>
        <v>4.9898057428571425</v>
      </c>
      <c r="G49" s="63"/>
      <c r="H49" s="52"/>
    </row>
    <row r="50" spans="1:8" s="45" customFormat="1" ht="14">
      <c r="A50" s="69" t="s">
        <v>53</v>
      </c>
      <c r="B50" s="28"/>
      <c r="C50" s="28"/>
      <c r="D50" s="19">
        <f>SUM(D49*$B$7)</f>
        <v>45525.20932330827</v>
      </c>
      <c r="E50" s="19">
        <f>SUM(E49*$B$7)</f>
        <v>28602.007687218047</v>
      </c>
      <c r="F50" s="19">
        <f>SUM(F49*$B$7)</f>
        <v>22454.125842857142</v>
      </c>
      <c r="G50" s="77"/>
      <c r="H50" s="52"/>
    </row>
    <row r="51" spans="1:8" s="43" customFormat="1" ht="14">
      <c r="A51" s="21" t="s">
        <v>13</v>
      </c>
      <c r="B51" s="29"/>
      <c r="C51" s="29"/>
      <c r="D51" s="13">
        <f>SUM((D50-2000)*0.7)</f>
        <v>30467.646526315788</v>
      </c>
      <c r="E51" s="13">
        <f aca="true" t="shared" si="1" ref="E51:F51">SUM((E50-2000)*0.7)</f>
        <v>18621.40538105263</v>
      </c>
      <c r="F51" s="13">
        <f t="shared" si="1"/>
        <v>14317.888089999999</v>
      </c>
      <c r="G51" s="64"/>
      <c r="H51" s="128" t="s">
        <v>111</v>
      </c>
    </row>
    <row r="52" spans="1:8" s="43" customFormat="1" ht="14">
      <c r="A52" s="2"/>
      <c r="B52" s="27"/>
      <c r="C52" s="27"/>
      <c r="D52"/>
      <c r="E52"/>
      <c r="F52"/>
      <c r="G52" s="64"/>
      <c r="H52" s="128"/>
    </row>
    <row r="53" spans="1:8" ht="12.75">
      <c r="A53" s="2" t="s">
        <v>73</v>
      </c>
      <c r="D53" s="93">
        <v>50</v>
      </c>
      <c r="E53" s="93">
        <v>50</v>
      </c>
      <c r="F53" s="93">
        <v>75</v>
      </c>
      <c r="H53" s="33" t="s">
        <v>88</v>
      </c>
    </row>
    <row r="54" spans="1:6" ht="16">
      <c r="A54" s="89" t="s">
        <v>81</v>
      </c>
      <c r="B54" s="67"/>
      <c r="C54" s="67"/>
      <c r="D54" s="90"/>
      <c r="E54" s="90"/>
      <c r="F54" s="94">
        <v>8</v>
      </c>
    </row>
    <row r="55" spans="1:6" ht="12.75">
      <c r="A55" s="2" t="s">
        <v>82</v>
      </c>
      <c r="D55" s="1"/>
      <c r="E55" s="1"/>
      <c r="F55" s="93">
        <v>4</v>
      </c>
    </row>
    <row r="56" spans="1:6" ht="12.75">
      <c r="A56" s="2" t="s">
        <v>83</v>
      </c>
      <c r="D56" s="1"/>
      <c r="E56" s="1"/>
      <c r="F56" s="93">
        <v>0</v>
      </c>
    </row>
    <row r="57" spans="1:6" ht="12.75">
      <c r="A57" s="2" t="s">
        <v>72</v>
      </c>
      <c r="D57" s="1"/>
      <c r="E57" s="1"/>
      <c r="F57" s="93">
        <v>4</v>
      </c>
    </row>
    <row r="59" spans="1:8" ht="12.75">
      <c r="A59" s="2" t="s">
        <v>67</v>
      </c>
      <c r="D59" s="1">
        <v>0</v>
      </c>
      <c r="E59" s="1">
        <v>0</v>
      </c>
      <c r="F59" s="1">
        <f>$B$14*(F53-D53)</f>
        <v>7500</v>
      </c>
      <c r="H59" s="33" t="s">
        <v>87</v>
      </c>
    </row>
    <row r="60" spans="1:6" ht="12.75">
      <c r="A60" s="2" t="s">
        <v>65</v>
      </c>
      <c r="D60" s="1"/>
      <c r="E60" s="1"/>
      <c r="F60" s="1">
        <f>$B$15*F54</f>
        <v>2080</v>
      </c>
    </row>
    <row r="61" spans="1:6" ht="12.75">
      <c r="A61" s="2" t="s">
        <v>66</v>
      </c>
      <c r="D61" s="1"/>
      <c r="E61" s="1"/>
      <c r="F61" s="1">
        <f>B16*F55</f>
        <v>4000</v>
      </c>
    </row>
    <row r="62" spans="1:6" ht="12.75">
      <c r="A62" s="2" t="s">
        <v>85</v>
      </c>
      <c r="D62" s="1"/>
      <c r="E62" s="1"/>
      <c r="F62" s="1">
        <f>B17*F56</f>
        <v>0</v>
      </c>
    </row>
    <row r="63" spans="1:6" ht="12.75">
      <c r="A63" s="2" t="s">
        <v>74</v>
      </c>
      <c r="D63" s="1"/>
      <c r="E63" s="1"/>
      <c r="F63" s="1">
        <f>B18*F57</f>
        <v>3600</v>
      </c>
    </row>
    <row r="65" spans="1:8" s="45" customFormat="1" ht="14">
      <c r="A65" s="35" t="s">
        <v>12</v>
      </c>
      <c r="B65" s="36"/>
      <c r="C65" s="36"/>
      <c r="D65" s="37">
        <f>$B$12</f>
        <v>315000</v>
      </c>
      <c r="E65" s="37">
        <f aca="true" t="shared" si="2" ref="E65:F65">$B$12</f>
        <v>315000</v>
      </c>
      <c r="F65" s="37">
        <f t="shared" si="2"/>
        <v>315000</v>
      </c>
      <c r="G65" s="53"/>
      <c r="H65" s="52"/>
    </row>
    <row r="66" spans="1:6" ht="14">
      <c r="A66" s="74" t="s">
        <v>16</v>
      </c>
      <c r="B66" s="75"/>
      <c r="C66" s="75"/>
      <c r="D66" s="76">
        <f>D30+D29</f>
        <v>5750</v>
      </c>
      <c r="E66" s="76">
        <f>E30+E29</f>
        <v>15000</v>
      </c>
      <c r="F66" s="76">
        <f>F30+F29</f>
        <v>10000</v>
      </c>
    </row>
    <row r="67" spans="1:8" s="67" customFormat="1" ht="16">
      <c r="A67" s="43" t="s">
        <v>62</v>
      </c>
      <c r="B67" s="43"/>
      <c r="C67" s="43"/>
      <c r="D67" s="135">
        <f>SUM(D59:D63)</f>
        <v>0</v>
      </c>
      <c r="E67" s="135">
        <f>SUM(E59:E63)</f>
        <v>0</v>
      </c>
      <c r="F67" s="135">
        <f>SUM(F59:F63)</f>
        <v>17180</v>
      </c>
      <c r="H67" s="129"/>
    </row>
    <row r="69" spans="1:6" s="129" customFormat="1" ht="16">
      <c r="A69" s="105" t="s">
        <v>107</v>
      </c>
      <c r="B69" s="105"/>
      <c r="C69" s="105"/>
      <c r="D69" s="105">
        <f>SUM(D65:D67)</f>
        <v>320750</v>
      </c>
      <c r="E69" s="105">
        <f>SUM(E65:E67)</f>
        <v>330000</v>
      </c>
      <c r="F69" s="105">
        <f>SUM(F65:F67)</f>
        <v>342180</v>
      </c>
    </row>
    <row r="70" spans="1:7" s="33" customFormat="1" ht="16">
      <c r="A70" s="105" t="s">
        <v>63</v>
      </c>
      <c r="B70" s="105"/>
      <c r="C70" s="105"/>
      <c r="D70" s="106">
        <f>D51+D43</f>
        <v>36967.64652631579</v>
      </c>
      <c r="E70" s="106">
        <f>E51+E43</f>
        <v>25121.40538105263</v>
      </c>
      <c r="F70" s="106">
        <f>F51+F43</f>
        <v>20817.88809</v>
      </c>
      <c r="G70" s="67"/>
    </row>
    <row r="71" ht="12.75">
      <c r="G71" s="33"/>
    </row>
    <row r="72" spans="1:6" s="33" customFormat="1" ht="14">
      <c r="A72" s="35" t="s">
        <v>35</v>
      </c>
      <c r="B72" s="36"/>
      <c r="C72" s="36"/>
      <c r="D72" s="37">
        <f>SUM(D69:D70)</f>
        <v>357717.6465263158</v>
      </c>
      <c r="E72" s="37">
        <f aca="true" t="shared" si="3" ref="E72:F72">SUM(E69:E70)</f>
        <v>355121.40538105264</v>
      </c>
      <c r="F72" s="37">
        <f t="shared" si="3"/>
        <v>362997.88809</v>
      </c>
    </row>
    <row r="73" spans="1:7" s="13" customFormat="1" ht="12.75">
      <c r="A73" s="21" t="s">
        <v>91</v>
      </c>
      <c r="B73" s="21"/>
      <c r="C73" s="21"/>
      <c r="E73" s="13">
        <f>$D$72-E72</f>
        <v>2596.241145263135</v>
      </c>
      <c r="F73" s="13">
        <f>$D$72-F72</f>
        <v>-5280.241563684249</v>
      </c>
      <c r="G73" s="89"/>
    </row>
    <row r="75" spans="2:7" s="33" customFormat="1" ht="12.75">
      <c r="B75" s="33" t="s">
        <v>104</v>
      </c>
      <c r="C75" s="33" t="s">
        <v>105</v>
      </c>
      <c r="G75" s="13"/>
    </row>
    <row r="76" spans="1:8" s="67" customFormat="1" ht="16">
      <c r="A76" s="109" t="s">
        <v>106</v>
      </c>
      <c r="B76" s="134">
        <v>0.05</v>
      </c>
      <c r="C76" s="109">
        <v>30</v>
      </c>
      <c r="D76" s="139">
        <f>PMT($B$76/12,$C$76*12,D72)</f>
        <v>-1920.305675883395</v>
      </c>
      <c r="E76" s="139">
        <f>PMT($B$76/12,$C$76*12,E72)</f>
        <v>-1906.3684920300846</v>
      </c>
      <c r="F76" s="139">
        <f>PMT($B$76/12,$C$76*12,F72)</f>
        <v>-1948.6511543445265</v>
      </c>
      <c r="G76" s="33"/>
      <c r="H76" s="129"/>
    </row>
    <row r="77" spans="1:8" s="67" customFormat="1" ht="16">
      <c r="A77" s="14" t="s">
        <v>101</v>
      </c>
      <c r="B77" s="68"/>
      <c r="C77" s="68"/>
      <c r="E77" s="108">
        <f>E76-$D$76</f>
        <v>13.937183853310444</v>
      </c>
      <c r="F77" s="108">
        <f>F76-$D$76</f>
        <v>-28.345478461131506</v>
      </c>
      <c r="H77" s="129"/>
    </row>
    <row r="79" spans="1:6" ht="16">
      <c r="A79" s="140" t="s">
        <v>116</v>
      </c>
      <c r="B79" s="141"/>
      <c r="C79" s="141"/>
      <c r="D79" s="142"/>
      <c r="E79" s="142"/>
      <c r="F79" s="142"/>
    </row>
    <row r="80" spans="1:8" s="89" customFormat="1" ht="16">
      <c r="A80" s="143" t="s">
        <v>110</v>
      </c>
      <c r="B80" s="134">
        <f>B76</f>
        <v>0.05</v>
      </c>
      <c r="C80" s="109">
        <v>30</v>
      </c>
      <c r="D80" s="144">
        <f>PMT($B$80/12,$C$80*12,D70)</f>
        <v>-198.45032007195908</v>
      </c>
      <c r="E80" s="144">
        <f aca="true" t="shared" si="4" ref="E80:F80">PMT($B$80/12,$C$80*12,E70)</f>
        <v>-134.8571360900256</v>
      </c>
      <c r="F80" s="144">
        <f t="shared" si="4"/>
        <v>-111.75492472158881</v>
      </c>
      <c r="H80" s="33"/>
    </row>
    <row r="81" spans="1:7" s="33" customFormat="1" ht="14">
      <c r="A81" s="45" t="s">
        <v>42</v>
      </c>
      <c r="B81" s="45"/>
      <c r="C81" s="45"/>
      <c r="D81" s="145">
        <f>-D48/12*$B$5</f>
        <v>-179.40304711111114</v>
      </c>
      <c r="E81" s="145">
        <f aca="true" t="shared" si="5" ref="E81:F81">-E48/12*$B$5</f>
        <v>-112.71309696000003</v>
      </c>
      <c r="F81" s="145">
        <f t="shared" si="5"/>
        <v>-88.48588850666667</v>
      </c>
      <c r="G81" s="89"/>
    </row>
    <row r="82" spans="1:11" s="6" customFormat="1" ht="14">
      <c r="A82" s="105" t="s">
        <v>93</v>
      </c>
      <c r="B82" s="105"/>
      <c r="C82" s="105"/>
      <c r="D82" s="105">
        <f>D81-D80</f>
        <v>19.04727296084795</v>
      </c>
      <c r="E82" s="105">
        <f>E81-E80</f>
        <v>22.14403913002556</v>
      </c>
      <c r="F82" s="105">
        <f>F81-F80</f>
        <v>23.26903621492214</v>
      </c>
      <c r="G82" s="33"/>
      <c r="H82" s="130"/>
      <c r="K82" s="6">
        <f>SUM(G22)</f>
        <v>0</v>
      </c>
    </row>
    <row r="83" spans="7:8" s="89" customFormat="1" ht="12.75">
      <c r="G83" s="6"/>
      <c r="H83" s="33"/>
    </row>
    <row r="86" spans="1:5" ht="12.75">
      <c r="A86" s="30" t="s">
        <v>21</v>
      </c>
      <c r="D86" s="33" t="s">
        <v>22</v>
      </c>
      <c r="E86" s="30" t="s">
        <v>9</v>
      </c>
    </row>
    <row r="87" spans="1:8" s="89" customFormat="1" ht="12.75">
      <c r="A87" s="70" t="s">
        <v>90</v>
      </c>
      <c r="B87" s="2"/>
      <c r="C87" s="2"/>
      <c r="D87" s="9">
        <v>500</v>
      </c>
      <c r="E87" s="10" t="s">
        <v>54</v>
      </c>
      <c r="G87"/>
      <c r="H87" s="33"/>
    </row>
    <row r="88" spans="1:5" ht="12.75">
      <c r="A88" s="48" t="s">
        <v>58</v>
      </c>
      <c r="B88" s="2"/>
      <c r="C88" s="2"/>
      <c r="D88" s="9">
        <v>1000</v>
      </c>
      <c r="E88" s="10">
        <v>7500</v>
      </c>
    </row>
    <row r="89" spans="1:5" ht="12.75">
      <c r="A89" s="49" t="s">
        <v>57</v>
      </c>
      <c r="B89" s="2"/>
      <c r="C89" s="2"/>
      <c r="D89" s="9">
        <v>8000</v>
      </c>
      <c r="E89" s="10" t="s">
        <v>56</v>
      </c>
    </row>
    <row r="90" spans="1:5" ht="12.75">
      <c r="A90" s="50" t="s">
        <v>31</v>
      </c>
      <c r="B90" s="2"/>
      <c r="C90" s="2"/>
      <c r="D90" s="9">
        <v>20000</v>
      </c>
      <c r="E90" s="10">
        <v>35000</v>
      </c>
    </row>
    <row r="91" spans="1:5" ht="12.75">
      <c r="A91" s="47" t="s">
        <v>32</v>
      </c>
      <c r="B91" s="2"/>
      <c r="C91" s="2"/>
      <c r="D91" s="9">
        <v>35000</v>
      </c>
      <c r="E91" s="10" t="s">
        <v>55</v>
      </c>
    </row>
    <row r="93" ht="12.75">
      <c r="A93" s="71" t="s">
        <v>59</v>
      </c>
    </row>
    <row r="94" ht="12.75">
      <c r="A94" s="131" t="s">
        <v>102</v>
      </c>
    </row>
    <row r="102" ht="12.75">
      <c r="F102" s="6"/>
    </row>
    <row r="107" ht="12.75">
      <c r="D107" s="133"/>
    </row>
  </sheetData>
  <dataValidations count="1" disablePrompts="1">
    <dataValidation type="list" allowBlank="1" showInputMessage="1" showErrorMessage="1" sqref="G24 D28:F28">
      <formula1>$A$86:$A$90</formula1>
    </dataValidation>
  </dataValidations>
  <hyperlinks>
    <hyperlink ref="A94" r:id="rId1" display="mailto:info@kaplanthompson.com?subject=Net-Zero%20Cost%20Calculator"/>
    <hyperlink ref="A1" r:id="rId2" display="mailto:info@kaplanthompson.com?subject=Net-Zero%20Cost%20Calculator"/>
    <hyperlink ref="A6" r:id="rId3" display="http://rredc.nrel.gov/solar/calculators/PVWATTS/version1/"/>
  </hyperlinks>
  <printOptions gridLines="1"/>
  <pageMargins left="0.75" right="0.75" top="1" bottom="1" header="0.5" footer="0.5"/>
  <pageSetup fitToHeight="1" fitToWidth="1" horizontalDpi="600" verticalDpi="600" orientation="portrait" scale="38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>
      <selection activeCell="A5" sqref="A5"/>
    </sheetView>
  </sheetViews>
  <sheetFormatPr defaultColWidth="11.00390625" defaultRowHeight="12.75"/>
  <cols>
    <col min="1" max="1" width="18.375" style="42" bestFit="1" customWidth="1"/>
    <col min="2" max="2" width="5.00390625" style="0" bestFit="1" customWidth="1"/>
    <col min="3" max="3" width="16.375" style="0" bestFit="1" customWidth="1"/>
    <col min="4" max="4" width="12.625" style="0" bestFit="1" customWidth="1"/>
    <col min="5" max="5" width="13.00390625" style="0" bestFit="1" customWidth="1"/>
    <col min="6" max="6" width="13.875" style="0" bestFit="1" customWidth="1"/>
  </cols>
  <sheetData>
    <row r="1" spans="1:6" ht="12.75">
      <c r="A1" s="42" t="s">
        <v>20</v>
      </c>
      <c r="B1" s="27"/>
      <c r="C1" s="22" t="s">
        <v>2</v>
      </c>
      <c r="D1" t="s">
        <v>3</v>
      </c>
      <c r="E1" s="39" t="s">
        <v>0</v>
      </c>
      <c r="F1" s="11" t="s">
        <v>1</v>
      </c>
    </row>
    <row r="2" spans="2:6" ht="12.75">
      <c r="B2" s="23"/>
      <c r="C2" s="23">
        <v>0</v>
      </c>
      <c r="D2" s="23"/>
      <c r="E2" s="39">
        <v>0</v>
      </c>
      <c r="F2" s="1">
        <v>0</v>
      </c>
    </row>
    <row r="3" spans="1:6" ht="12.75">
      <c r="A3" s="42">
        <v>2</v>
      </c>
      <c r="B3" s="39" t="s">
        <v>4</v>
      </c>
      <c r="C3" s="40">
        <v>0.7</v>
      </c>
      <c r="D3" s="39"/>
      <c r="E3" s="39">
        <v>8900</v>
      </c>
      <c r="F3" s="1">
        <v>6230</v>
      </c>
    </row>
    <row r="4" spans="1:6" ht="12.75">
      <c r="A4" s="42">
        <v>3</v>
      </c>
      <c r="B4" s="39" t="s">
        <v>5</v>
      </c>
      <c r="C4" s="40">
        <v>0.8</v>
      </c>
      <c r="D4" s="1"/>
      <c r="E4" s="39">
        <v>9600</v>
      </c>
      <c r="F4" s="1">
        <v>6720</v>
      </c>
    </row>
    <row r="5" spans="1:6" ht="12.75">
      <c r="A5" s="42">
        <v>4</v>
      </c>
      <c r="B5" s="41" t="s">
        <v>6</v>
      </c>
      <c r="C5" s="40">
        <v>0.9</v>
      </c>
      <c r="E5" s="39">
        <v>10750</v>
      </c>
      <c r="F5" s="1">
        <v>7525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Kaplan Thompson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Net-Zero Cost Calculator</dc:title>
  <dc:subject/>
  <dc:creator>Jesse Thompson</dc:creator>
  <cp:keywords/>
  <dc:description>use at your own risk, check for errors!</dc:description>
  <cp:lastModifiedBy>Jesse Thompson</cp:lastModifiedBy>
  <cp:lastPrinted>2011-04-01T13:49:02Z</cp:lastPrinted>
  <dcterms:created xsi:type="dcterms:W3CDTF">2009-04-29T11:13:20Z</dcterms:created>
  <dcterms:modified xsi:type="dcterms:W3CDTF">2011-06-30T11:20:47Z</dcterms:modified>
  <cp:category/>
  <cp:version/>
  <cp:contentType/>
  <cp:contentStatus/>
</cp:coreProperties>
</file>